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<sst xmlns="http://schemas.openxmlformats.org/spreadsheetml/2006/main" count="342" uniqueCount="102">
  <si>
    <t>TRS</t>
  </si>
  <si>
    <t>C1</t>
  </si>
  <si>
    <t>C2/C6</t>
  </si>
  <si>
    <t>C3</t>
  </si>
  <si>
    <t>C4</t>
  </si>
  <si>
    <t>R1</t>
  </si>
  <si>
    <t>R2</t>
  </si>
  <si>
    <t>R3</t>
  </si>
  <si>
    <t>R6</t>
  </si>
  <si>
    <t>R8</t>
  </si>
  <si>
    <t>R9</t>
  </si>
  <si>
    <t>R10</t>
  </si>
  <si>
    <t>R18</t>
  </si>
  <si>
    <t>R28</t>
  </si>
  <si>
    <t>6V6</t>
  </si>
  <si>
    <t>12AU7</t>
  </si>
  <si>
    <t>EF80</t>
  </si>
  <si>
    <t>47nF</t>
  </si>
  <si>
    <t>33pF</t>
  </si>
  <si>
    <t>2K2</t>
  </si>
  <si>
    <t>R4/R20</t>
  </si>
  <si>
    <t>R5/R21</t>
  </si>
  <si>
    <t>100K</t>
  </si>
  <si>
    <t>22K Lin</t>
  </si>
  <si>
    <t>50K Log</t>
  </si>
  <si>
    <t>R7/R22</t>
  </si>
  <si>
    <t>33K</t>
  </si>
  <si>
    <t>10K Lin</t>
  </si>
  <si>
    <t>R11/R23</t>
  </si>
  <si>
    <t>680K</t>
  </si>
  <si>
    <t>R12/R24</t>
  </si>
  <si>
    <t>R13/R25</t>
  </si>
  <si>
    <t>R14/R26</t>
  </si>
  <si>
    <t>R15/R16</t>
  </si>
  <si>
    <t>R17/R27</t>
  </si>
  <si>
    <t>Q1</t>
  </si>
  <si>
    <t>Q2</t>
  </si>
  <si>
    <t>EF184</t>
  </si>
  <si>
    <t>6..60pF</t>
  </si>
  <si>
    <t>8K</t>
  </si>
  <si>
    <t>3K5</t>
  </si>
  <si>
    <t>6L6</t>
  </si>
  <si>
    <t>EL34</t>
  </si>
  <si>
    <t>6L6GC</t>
  </si>
  <si>
    <t>6DQ6</t>
  </si>
  <si>
    <t>EL36</t>
  </si>
  <si>
    <t>5K</t>
  </si>
  <si>
    <t>6K6</t>
  </si>
  <si>
    <t>4K</t>
  </si>
  <si>
    <t>12BH7</t>
  </si>
  <si>
    <t>Push Pull Générique</t>
  </si>
  <si>
    <t>"777"</t>
  </si>
  <si>
    <t>6FN5</t>
  </si>
  <si>
    <t>3K8</t>
  </si>
  <si>
    <t>22K 3W</t>
  </si>
  <si>
    <t>1µF 250v</t>
  </si>
  <si>
    <t>C5</t>
  </si>
  <si>
    <t>1µF 630v</t>
  </si>
  <si>
    <t>56K 2W</t>
  </si>
  <si>
    <t>82K</t>
  </si>
  <si>
    <t>150K</t>
  </si>
  <si>
    <t>Ia0</t>
  </si>
  <si>
    <t>10K</t>
  </si>
  <si>
    <t>A</t>
  </si>
  <si>
    <t>AB1</t>
  </si>
  <si>
    <t>Exemples d'utilisation</t>
  </si>
  <si>
    <t>AB2</t>
  </si>
  <si>
    <t>6N6pi</t>
  </si>
  <si>
    <t>3K</t>
  </si>
  <si>
    <t>47K</t>
  </si>
  <si>
    <t>Sc1/Sc2 ?</t>
  </si>
  <si>
    <t>V3 ?</t>
  </si>
  <si>
    <t>V4/V5 ?</t>
  </si>
  <si>
    <t>Watts ?</t>
  </si>
  <si>
    <t>Classe ?</t>
  </si>
  <si>
    <t>Pd0 ?</t>
  </si>
  <si>
    <t>Calcul R28</t>
  </si>
  <si>
    <t>Mode d'emploi de la feuille de calcul:</t>
  </si>
  <si>
    <t>Avertissement !</t>
  </si>
  <si>
    <t>Cette feuille de calcul est un outil, rien de plus.</t>
  </si>
  <si>
    <t>Si les données fournies sont fauses, impossibles ou fantaisistes, les résultats obtenus le seront aussi.</t>
  </si>
  <si>
    <t>Les cellules en italique ne sont pas modifiables.</t>
  </si>
  <si>
    <t>Les valeurs affichées en bleu ne sont que des aides mémoire et ne participent pas aux calculs</t>
  </si>
  <si>
    <t>Les résultats sont affichés sur fond parme</t>
  </si>
  <si>
    <t>Calcul R7/R22(K)</t>
  </si>
  <si>
    <t>Renseigner -Vg0 pour Ia0, +VA et VSc.(Selon caractéristiques du tube)</t>
  </si>
  <si>
    <t>Calcul R13/R25(K)</t>
  </si>
  <si>
    <t>Renseigner Pd0 pour V3 calcule:</t>
  </si>
  <si>
    <t>Renseigner Pd0 (puissance dissipée choisie) pour V4/V5 calcule le courant d'anode (Ia0) en fonction de +VA</t>
  </si>
  <si>
    <t>33K 2W</t>
  </si>
  <si>
    <t>39K 2W</t>
  </si>
  <si>
    <t>68K 2W</t>
  </si>
  <si>
    <t>36K 2W</t>
  </si>
  <si>
    <t>82K 2W</t>
  </si>
  <si>
    <t>Va0</t>
  </si>
  <si>
    <t>10K 3W</t>
  </si>
  <si>
    <t>8.2K 3W</t>
  </si>
  <si>
    <t>18K 3W</t>
  </si>
  <si>
    <t>V1/V2 ?</t>
  </si>
  <si>
    <t>Ia0 ?</t>
  </si>
  <si>
    <t>Pd0</t>
  </si>
  <si>
    <t>Renseigner Ia0 pour V1/V2 calcule: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</si>
</sst>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1" fontId="1" fillId="6" borderId="0" xfId="0" applyNumberFormat="1" applyFont="1" applyFill="1" applyAlignment="1">
      <alignment horizontal="center"/>
    </xf>
    <xf numFmtId="1" fontId="0" fillId="6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/>
    </xf>
    <xf numFmtId="164" fontId="1" fillId="6" borderId="0" xfId="0" applyNumberFormat="1" applyFon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0" fillId="6" borderId="0" xfId="0" applyNumberFormat="1" applyFill="1" applyAlignment="1">
      <alignment/>
    </xf>
    <xf numFmtId="1" fontId="0" fillId="6" borderId="0" xfId="0" applyNumberFormat="1" applyFill="1" applyAlignment="1">
      <alignment horizontal="right"/>
    </xf>
    <xf numFmtId="164" fontId="0" fillId="6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7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2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0" xfId="0" applyFont="1" applyFill="1" applyAlignment="1">
      <alignment/>
    </xf>
    <xf numFmtId="0" fontId="0" fillId="0" borderId="0" xfId="0" applyAlignment="1">
      <alignment horizontal="left"/>
    </xf>
    <xf numFmtId="164" fontId="1" fillId="5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/>
    </xf>
    <xf numFmtId="2" fontId="1" fillId="6" borderId="0" xfId="0" applyNumberFormat="1" applyFont="1" applyFill="1" applyAlignment="1">
      <alignment horizontal="center"/>
    </xf>
    <xf numFmtId="2" fontId="0" fillId="6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6">
      <selection activeCell="B41" sqref="B41"/>
    </sheetView>
  </sheetViews>
  <sheetFormatPr defaultColWidth="11.421875" defaultRowHeight="12.75"/>
  <cols>
    <col min="1" max="1" width="16.57421875" style="2" customWidth="1"/>
    <col min="2" max="2" width="12.421875" style="2" bestFit="1" customWidth="1"/>
    <col min="3" max="3" width="11.57421875" style="1" bestFit="1" customWidth="1"/>
    <col min="4" max="12" width="11.421875" style="1" customWidth="1"/>
  </cols>
  <sheetData>
    <row r="1" spans="1:12" s="35" customFormat="1" ht="29.25" customHeight="1">
      <c r="A1" s="32"/>
      <c r="B1" s="32" t="s">
        <v>51</v>
      </c>
      <c r="C1" s="33" t="s">
        <v>50</v>
      </c>
      <c r="D1" s="33"/>
      <c r="E1" s="34"/>
      <c r="F1" s="33" t="s">
        <v>65</v>
      </c>
      <c r="G1" s="34"/>
      <c r="H1" s="34"/>
      <c r="I1" s="34"/>
      <c r="J1" s="34"/>
      <c r="K1" s="34"/>
      <c r="L1" s="34"/>
    </row>
    <row r="2" spans="1:12" s="35" customFormat="1" ht="29.25" customHeight="1">
      <c r="A2" s="32"/>
      <c r="B2" s="32"/>
      <c r="C2" s="33"/>
      <c r="D2" s="33"/>
      <c r="E2" s="34"/>
      <c r="F2" s="33"/>
      <c r="G2" s="34"/>
      <c r="H2" s="34"/>
      <c r="I2" s="34"/>
      <c r="J2" s="34"/>
      <c r="K2" s="34"/>
      <c r="L2" s="34"/>
    </row>
    <row r="3" spans="1:12" s="41" customFormat="1" ht="29.25" customHeight="1">
      <c r="A3" s="38" t="s">
        <v>78</v>
      </c>
      <c r="B3" s="39"/>
      <c r="C3" s="38"/>
      <c r="D3" s="38"/>
      <c r="E3" s="40"/>
      <c r="F3" s="38"/>
      <c r="G3" s="40"/>
      <c r="H3" s="40"/>
      <c r="I3" s="40"/>
      <c r="J3" s="40"/>
      <c r="K3" s="40"/>
      <c r="L3" s="40"/>
    </row>
    <row r="4" spans="1:12" s="37" customFormat="1" ht="12" customHeight="1">
      <c r="A4" s="42"/>
      <c r="B4" s="42" t="s">
        <v>79</v>
      </c>
      <c r="C4" s="42"/>
      <c r="D4" s="42"/>
      <c r="E4" s="36"/>
      <c r="F4" s="42"/>
      <c r="G4" s="36"/>
      <c r="H4" s="36"/>
      <c r="I4" s="36"/>
      <c r="J4" s="36"/>
      <c r="K4" s="36"/>
      <c r="L4" s="36"/>
    </row>
    <row r="5" spans="1:12" s="37" customFormat="1" ht="12" customHeight="1">
      <c r="A5" s="42"/>
      <c r="B5" s="42" t="s">
        <v>80</v>
      </c>
      <c r="C5" s="42"/>
      <c r="D5" s="42"/>
      <c r="E5" s="36"/>
      <c r="F5" s="42"/>
      <c r="G5" s="36"/>
      <c r="H5" s="36"/>
      <c r="I5" s="36"/>
      <c r="J5" s="36"/>
      <c r="K5" s="36"/>
      <c r="L5" s="36"/>
    </row>
    <row r="6" spans="1:12" s="35" customFormat="1" ht="29.25" customHeight="1">
      <c r="A6" s="33" t="s">
        <v>77</v>
      </c>
      <c r="B6" s="32"/>
      <c r="C6" s="33"/>
      <c r="D6" s="33"/>
      <c r="E6" s="34"/>
      <c r="F6" s="33"/>
      <c r="G6" s="34"/>
      <c r="H6" s="34"/>
      <c r="I6" s="34"/>
      <c r="J6" s="34"/>
      <c r="K6" s="34"/>
      <c r="L6" s="34"/>
    </row>
    <row r="7" spans="1:12" s="37" customFormat="1" ht="18.75" customHeight="1">
      <c r="A7" s="19"/>
      <c r="B7" s="43" t="s">
        <v>81</v>
      </c>
      <c r="C7" s="42"/>
      <c r="D7" s="42"/>
      <c r="E7" s="36"/>
      <c r="F7" s="42"/>
      <c r="G7" s="36"/>
      <c r="H7" s="36"/>
      <c r="I7" s="36"/>
      <c r="J7" s="36"/>
      <c r="K7" s="36"/>
      <c r="L7" s="36"/>
    </row>
    <row r="8" spans="1:12" s="53" customFormat="1" ht="18" customHeight="1">
      <c r="A8" s="50"/>
      <c r="B8" s="44" t="s">
        <v>82</v>
      </c>
      <c r="C8" s="51"/>
      <c r="D8" s="51"/>
      <c r="E8" s="52"/>
      <c r="F8" s="51"/>
      <c r="G8" s="52"/>
      <c r="H8" s="52"/>
      <c r="I8" s="52"/>
      <c r="J8" s="52"/>
      <c r="K8" s="52"/>
      <c r="L8" s="52"/>
    </row>
    <row r="9" spans="1:12" s="49" customFormat="1" ht="18" customHeight="1">
      <c r="A9" s="46"/>
      <c r="B9" s="45" t="s">
        <v>83</v>
      </c>
      <c r="C9" s="47"/>
      <c r="D9" s="47"/>
      <c r="E9" s="48"/>
      <c r="F9" s="47"/>
      <c r="G9" s="48"/>
      <c r="H9" s="48"/>
      <c r="I9" s="48"/>
      <c r="J9" s="48"/>
      <c r="K9" s="48"/>
      <c r="L9" s="48"/>
    </row>
    <row r="10" spans="1:12" s="35" customFormat="1" ht="18" customHeight="1">
      <c r="A10" s="32"/>
      <c r="B10" s="42"/>
      <c r="C10" s="33"/>
      <c r="D10" s="33"/>
      <c r="E10" s="34"/>
      <c r="F10" s="33"/>
      <c r="G10" s="34"/>
      <c r="H10" s="34"/>
      <c r="I10" s="34"/>
      <c r="J10" s="34"/>
      <c r="K10" s="34"/>
      <c r="L10" s="34"/>
    </row>
    <row r="11" spans="1:12" s="35" customFormat="1" ht="18" customHeight="1">
      <c r="A11" s="32"/>
      <c r="B11" s="42" t="s">
        <v>88</v>
      </c>
      <c r="C11" s="33"/>
      <c r="D11" s="33"/>
      <c r="E11" s="34"/>
      <c r="F11" s="33"/>
      <c r="G11" s="34"/>
      <c r="H11" s="34"/>
      <c r="I11" s="34"/>
      <c r="J11" s="34"/>
      <c r="K11" s="34"/>
      <c r="L11" s="34"/>
    </row>
    <row r="12" spans="1:12" s="35" customFormat="1" ht="18" customHeight="1">
      <c r="A12" s="32"/>
      <c r="B12" s="42" t="s">
        <v>85</v>
      </c>
      <c r="C12" s="33"/>
      <c r="D12" s="33"/>
      <c r="E12" s="34"/>
      <c r="F12" s="33"/>
      <c r="G12" s="34"/>
      <c r="H12" s="34"/>
      <c r="I12" s="34"/>
      <c r="J12" s="34"/>
      <c r="K12" s="34"/>
      <c r="L12" s="34"/>
    </row>
    <row r="13" spans="1:12" s="35" customFormat="1" ht="18" customHeight="1">
      <c r="A13" s="32"/>
      <c r="B13" s="42"/>
      <c r="C13" s="33"/>
      <c r="D13" s="33"/>
      <c r="E13" s="34"/>
      <c r="F13" s="33"/>
      <c r="G13" s="34"/>
      <c r="H13" s="34"/>
      <c r="I13" s="34"/>
      <c r="J13" s="34"/>
      <c r="K13" s="34"/>
      <c r="L13" s="34"/>
    </row>
    <row r="14" spans="1:12" s="35" customFormat="1" ht="18" customHeight="1">
      <c r="A14" s="32"/>
      <c r="B14" s="42" t="s">
        <v>87</v>
      </c>
      <c r="C14" s="33"/>
      <c r="D14" s="33"/>
      <c r="E14" s="34"/>
      <c r="F14" s="33"/>
      <c r="G14" s="34"/>
      <c r="H14" s="34"/>
      <c r="I14" s="34"/>
      <c r="J14" s="34"/>
      <c r="K14" s="34"/>
      <c r="L14" s="34"/>
    </row>
    <row r="15" ht="12.75">
      <c r="C15" s="61" t="str">
        <f>"-- Le courant d'anode en fonction du Vg1 de V1/V2"</f>
        <v>-- Le courant d'anode en fonction du Vg1 de V1/V2</v>
      </c>
    </row>
    <row r="16" spans="1:12" s="35" customFormat="1" ht="18" customHeight="1">
      <c r="A16" s="32"/>
      <c r="B16" s="42"/>
      <c r="C16" s="42" t="str">
        <f>"-- La valeur de R13/R26"</f>
        <v>-- La valeur de R13/R26</v>
      </c>
      <c r="D16" s="33"/>
      <c r="E16" s="34"/>
      <c r="F16" s="33"/>
      <c r="G16" s="34"/>
      <c r="H16" s="34"/>
      <c r="I16" s="34"/>
      <c r="J16" s="34"/>
      <c r="K16" s="34"/>
      <c r="L16" s="34"/>
    </row>
    <row r="17" spans="1:12" s="37" customFormat="1" ht="18" customHeight="1">
      <c r="A17" s="19"/>
      <c r="B17" s="42"/>
      <c r="C17" s="42"/>
      <c r="D17" s="42"/>
      <c r="E17" s="36"/>
      <c r="F17" s="42"/>
      <c r="G17" s="36"/>
      <c r="H17" s="36"/>
      <c r="I17" s="36"/>
      <c r="J17" s="36"/>
      <c r="K17" s="36"/>
      <c r="L17" s="36"/>
    </row>
    <row r="18" spans="1:12" s="35" customFormat="1" ht="18" customHeight="1">
      <c r="A18" s="32"/>
      <c r="B18" s="42" t="s">
        <v>101</v>
      </c>
      <c r="C18" s="33"/>
      <c r="D18" s="33"/>
      <c r="E18" s="34"/>
      <c r="F18" s="33"/>
      <c r="G18" s="34"/>
      <c r="H18" s="34"/>
      <c r="I18" s="34"/>
      <c r="J18" s="34"/>
      <c r="K18" s="34"/>
      <c r="L18" s="34"/>
    </row>
    <row r="19" spans="1:12" s="35" customFormat="1" ht="18" customHeight="1">
      <c r="A19" s="32"/>
      <c r="B19" s="42"/>
      <c r="C19" s="42" t="str">
        <f>"-- la tension d'anode(Va0)"</f>
        <v>-- la tension d'anode(Va0)</v>
      </c>
      <c r="D19" s="33"/>
      <c r="E19" s="34"/>
      <c r="F19" s="33"/>
      <c r="G19" s="34"/>
      <c r="H19" s="34"/>
      <c r="I19" s="34"/>
      <c r="J19" s="34"/>
      <c r="K19" s="34"/>
      <c r="L19" s="34"/>
    </row>
    <row r="20" spans="1:12" s="35" customFormat="1" ht="18" customHeight="1">
      <c r="A20" s="32"/>
      <c r="B20" s="42"/>
      <c r="C20" s="42" t="str">
        <f>"-- La valeur de R7/R22"</f>
        <v>-- La valeur de R7/R22</v>
      </c>
      <c r="D20" s="33"/>
      <c r="E20" s="34"/>
      <c r="F20" s="33"/>
      <c r="G20" s="34"/>
      <c r="H20" s="34"/>
      <c r="I20" s="34"/>
      <c r="J20" s="34"/>
      <c r="K20" s="34"/>
      <c r="L20" s="34"/>
    </row>
    <row r="21" spans="1:12" s="35" customFormat="1" ht="18" customHeight="1">
      <c r="A21" s="32"/>
      <c r="B21" s="42"/>
      <c r="C21" s="42" t="str">
        <f>"-- La valeur de R28"</f>
        <v>-- La valeur de R28</v>
      </c>
      <c r="D21" s="33"/>
      <c r="E21" s="34"/>
      <c r="F21" s="33"/>
      <c r="G21" s="34"/>
      <c r="H21" s="34"/>
      <c r="I21" s="34"/>
      <c r="J21" s="34"/>
      <c r="K21" s="34"/>
      <c r="L21" s="34"/>
    </row>
    <row r="22" spans="1:12" s="35" customFormat="1" ht="18" customHeight="1">
      <c r="A22" s="32"/>
      <c r="B22" s="42"/>
      <c r="C22" s="33"/>
      <c r="D22" s="33"/>
      <c r="E22" s="34"/>
      <c r="F22" s="33"/>
      <c r="G22" s="34"/>
      <c r="H22" s="34"/>
      <c r="I22" s="34"/>
      <c r="J22" s="34"/>
      <c r="K22" s="34"/>
      <c r="L22" s="34"/>
    </row>
    <row r="23" spans="1:12" s="35" customFormat="1" ht="18" customHeight="1">
      <c r="A23" s="32"/>
      <c r="B23" s="42"/>
      <c r="C23" s="33"/>
      <c r="D23" s="33"/>
      <c r="E23" s="34"/>
      <c r="F23" s="33"/>
      <c r="G23" s="34"/>
      <c r="H23" s="34"/>
      <c r="I23" s="34"/>
      <c r="J23" s="34"/>
      <c r="K23" s="34"/>
      <c r="L23" s="34"/>
    </row>
    <row r="24" spans="1:13" s="54" customFormat="1" ht="12.75">
      <c r="A24" s="54" t="s">
        <v>73</v>
      </c>
      <c r="B24" s="54">
        <v>7</v>
      </c>
      <c r="C24" s="54">
        <v>15</v>
      </c>
      <c r="D24" s="54">
        <v>20</v>
      </c>
      <c r="E24" s="54">
        <v>25</v>
      </c>
      <c r="F24" s="54">
        <v>25</v>
      </c>
      <c r="G24" s="54">
        <v>30</v>
      </c>
      <c r="H24" s="54">
        <v>35</v>
      </c>
      <c r="I24" s="54">
        <v>35</v>
      </c>
      <c r="J24" s="54">
        <v>40</v>
      </c>
      <c r="K24" s="54">
        <v>50</v>
      </c>
      <c r="L24" s="54">
        <v>77</v>
      </c>
      <c r="M24" s="54">
        <v>80</v>
      </c>
    </row>
    <row r="25" spans="1:13" s="54" customFormat="1" ht="12.75">
      <c r="A25" s="54" t="s">
        <v>74</v>
      </c>
      <c r="B25" s="54" t="s">
        <v>63</v>
      </c>
      <c r="C25" s="54" t="s">
        <v>64</v>
      </c>
      <c r="D25" s="54" t="s">
        <v>63</v>
      </c>
      <c r="E25" s="54" t="s">
        <v>64</v>
      </c>
      <c r="F25" s="54" t="s">
        <v>64</v>
      </c>
      <c r="G25" s="54" t="s">
        <v>64</v>
      </c>
      <c r="H25" s="54" t="s">
        <v>64</v>
      </c>
      <c r="I25" s="54" t="s">
        <v>64</v>
      </c>
      <c r="J25" s="54" t="s">
        <v>64</v>
      </c>
      <c r="K25" s="54" t="s">
        <v>64</v>
      </c>
      <c r="L25" s="54" t="s">
        <v>64</v>
      </c>
      <c r="M25" s="54" t="s">
        <v>66</v>
      </c>
    </row>
    <row r="26" s="2" customFormat="1" ht="12.75"/>
    <row r="27" spans="1:13" s="4" customFormat="1" ht="12.75">
      <c r="A27" s="3" t="str">
        <f>"+VA ?"</f>
        <v>+VA ?</v>
      </c>
      <c r="B27" s="5">
        <v>300</v>
      </c>
      <c r="C27" s="6">
        <v>320</v>
      </c>
      <c r="D27" s="6">
        <v>400</v>
      </c>
      <c r="E27" s="6">
        <v>300</v>
      </c>
      <c r="F27" s="6">
        <v>400</v>
      </c>
      <c r="G27" s="6">
        <v>400</v>
      </c>
      <c r="H27" s="6">
        <v>450</v>
      </c>
      <c r="I27" s="6">
        <v>450</v>
      </c>
      <c r="J27" s="6">
        <v>450</v>
      </c>
      <c r="K27" s="6">
        <v>450</v>
      </c>
      <c r="L27" s="6">
        <v>450</v>
      </c>
      <c r="M27" s="6">
        <v>450</v>
      </c>
    </row>
    <row r="28" spans="1:13" s="4" customFormat="1" ht="12.75">
      <c r="A28" s="3" t="s">
        <v>70</v>
      </c>
      <c r="B28" s="5">
        <v>270</v>
      </c>
      <c r="C28" s="6">
        <v>270</v>
      </c>
      <c r="D28" s="6">
        <v>250</v>
      </c>
      <c r="E28" s="6">
        <v>220</v>
      </c>
      <c r="F28" s="6">
        <v>270</v>
      </c>
      <c r="G28" s="6">
        <v>270</v>
      </c>
      <c r="H28" s="6">
        <v>300</v>
      </c>
      <c r="I28" s="6">
        <v>300</v>
      </c>
      <c r="J28" s="6">
        <v>220</v>
      </c>
      <c r="K28" s="6">
        <v>300</v>
      </c>
      <c r="L28" s="6">
        <v>300</v>
      </c>
      <c r="M28" s="6">
        <v>300</v>
      </c>
    </row>
    <row r="29" spans="1:13" s="57" customFormat="1" ht="12.75">
      <c r="A29" s="55" t="str">
        <f>"+VB"</f>
        <v>+VB</v>
      </c>
      <c r="B29" s="56">
        <v>130</v>
      </c>
      <c r="C29" s="56">
        <v>130</v>
      </c>
      <c r="D29" s="56">
        <v>130</v>
      </c>
      <c r="E29" s="56">
        <v>130</v>
      </c>
      <c r="F29" s="56">
        <v>130</v>
      </c>
      <c r="G29" s="56">
        <v>130</v>
      </c>
      <c r="H29" s="56">
        <v>130</v>
      </c>
      <c r="I29" s="56">
        <v>130</v>
      </c>
      <c r="J29" s="56">
        <v>130</v>
      </c>
      <c r="K29" s="56">
        <v>130</v>
      </c>
      <c r="L29" s="56">
        <v>130</v>
      </c>
      <c r="M29" s="56">
        <v>130</v>
      </c>
    </row>
    <row r="30" spans="1:13" s="57" customFormat="1" ht="12.75">
      <c r="A30" s="55" t="str">
        <f>"+VC"</f>
        <v>+VC</v>
      </c>
      <c r="B30" s="56">
        <f>B27*0.9</f>
        <v>270</v>
      </c>
      <c r="C30" s="56">
        <f aca="true" t="shared" si="0" ref="C30:M30">C27*0.9</f>
        <v>288</v>
      </c>
      <c r="D30" s="56">
        <f t="shared" si="0"/>
        <v>360</v>
      </c>
      <c r="E30" s="56">
        <f t="shared" si="0"/>
        <v>270</v>
      </c>
      <c r="F30" s="56">
        <f t="shared" si="0"/>
        <v>360</v>
      </c>
      <c r="G30" s="56">
        <f t="shared" si="0"/>
        <v>360</v>
      </c>
      <c r="H30" s="56">
        <f t="shared" si="0"/>
        <v>405</v>
      </c>
      <c r="I30" s="56">
        <f t="shared" si="0"/>
        <v>405</v>
      </c>
      <c r="J30" s="56">
        <f t="shared" si="0"/>
        <v>405</v>
      </c>
      <c r="K30" s="56">
        <f t="shared" si="0"/>
        <v>405</v>
      </c>
      <c r="L30" s="56">
        <f t="shared" si="0"/>
        <v>405</v>
      </c>
      <c r="M30" s="56">
        <f t="shared" si="0"/>
        <v>405</v>
      </c>
    </row>
    <row r="31" spans="1:13" s="57" customFormat="1" ht="12.75">
      <c r="A31" s="55" t="str">
        <f>"-V"</f>
        <v>-V</v>
      </c>
      <c r="B31" s="56">
        <v>130</v>
      </c>
      <c r="C31" s="56">
        <v>130</v>
      </c>
      <c r="D31" s="56">
        <v>130</v>
      </c>
      <c r="E31" s="56">
        <v>130</v>
      </c>
      <c r="F31" s="56">
        <v>130</v>
      </c>
      <c r="G31" s="56">
        <v>130</v>
      </c>
      <c r="H31" s="56">
        <v>130</v>
      </c>
      <c r="I31" s="56">
        <v>130</v>
      </c>
      <c r="J31" s="56">
        <v>130</v>
      </c>
      <c r="K31" s="56">
        <v>130</v>
      </c>
      <c r="L31" s="56">
        <v>130</v>
      </c>
      <c r="M31" s="56">
        <v>130</v>
      </c>
    </row>
    <row r="33" spans="1:13" s="60" customFormat="1" ht="12.75">
      <c r="A33" s="58" t="s">
        <v>72</v>
      </c>
      <c r="B33" s="59" t="s">
        <v>14</v>
      </c>
      <c r="C33" s="59" t="s">
        <v>14</v>
      </c>
      <c r="D33" s="59" t="s">
        <v>41</v>
      </c>
      <c r="E33" s="59" t="s">
        <v>45</v>
      </c>
      <c r="F33" s="59" t="s">
        <v>41</v>
      </c>
      <c r="G33" s="59" t="s">
        <v>44</v>
      </c>
      <c r="H33" s="59" t="s">
        <v>43</v>
      </c>
      <c r="I33" s="59" t="s">
        <v>42</v>
      </c>
      <c r="J33" s="59" t="s">
        <v>52</v>
      </c>
      <c r="K33" s="59" t="s">
        <v>42</v>
      </c>
      <c r="L33" s="59">
        <v>6550</v>
      </c>
      <c r="M33" s="59">
        <v>6550</v>
      </c>
    </row>
    <row r="34" spans="1:13" s="23" customFormat="1" ht="12.75">
      <c r="A34" s="20" t="s">
        <v>75</v>
      </c>
      <c r="B34" s="21">
        <v>12</v>
      </c>
      <c r="C34" s="21">
        <v>12</v>
      </c>
      <c r="D34" s="21">
        <v>19</v>
      </c>
      <c r="E34" s="21">
        <v>13</v>
      </c>
      <c r="F34" s="21">
        <v>19</v>
      </c>
      <c r="G34" s="21">
        <v>15</v>
      </c>
      <c r="H34" s="21">
        <v>25</v>
      </c>
      <c r="I34" s="21">
        <v>25</v>
      </c>
      <c r="J34" s="21">
        <v>15</v>
      </c>
      <c r="K34" s="21">
        <v>25</v>
      </c>
      <c r="L34" s="21">
        <v>35</v>
      </c>
      <c r="M34" s="21">
        <v>35</v>
      </c>
    </row>
    <row r="35" spans="1:13" s="26" customFormat="1" ht="12.75">
      <c r="A35" s="24" t="s">
        <v>61</v>
      </c>
      <c r="B35" s="25">
        <f>B34/B27*1000</f>
        <v>40</v>
      </c>
      <c r="C35" s="25">
        <f aca="true" t="shared" si="1" ref="C35:M35">C34/C27*1000</f>
        <v>37.5</v>
      </c>
      <c r="D35" s="25">
        <f t="shared" si="1"/>
        <v>47.5</v>
      </c>
      <c r="E35" s="25">
        <f t="shared" si="1"/>
        <v>43.333333333333336</v>
      </c>
      <c r="F35" s="25">
        <f t="shared" si="1"/>
        <v>47.5</v>
      </c>
      <c r="G35" s="25">
        <f t="shared" si="1"/>
        <v>37.5</v>
      </c>
      <c r="H35" s="25">
        <f t="shared" si="1"/>
        <v>55.55555555555555</v>
      </c>
      <c r="I35" s="25">
        <f t="shared" si="1"/>
        <v>55.55555555555555</v>
      </c>
      <c r="J35" s="25">
        <f t="shared" si="1"/>
        <v>33.333333333333336</v>
      </c>
      <c r="K35" s="25">
        <f t="shared" si="1"/>
        <v>55.55555555555555</v>
      </c>
      <c r="L35" s="25">
        <f t="shared" si="1"/>
        <v>77.77777777777779</v>
      </c>
      <c r="M35" s="25">
        <f t="shared" si="1"/>
        <v>77.77777777777779</v>
      </c>
    </row>
    <row r="36" spans="1:13" s="23" customFormat="1" ht="12.75">
      <c r="A36" s="20" t="str">
        <f>"-Vg0 ?"</f>
        <v>-Vg0 ?</v>
      </c>
      <c r="B36" s="21">
        <v>12</v>
      </c>
      <c r="C36" s="22">
        <v>15</v>
      </c>
      <c r="D36" s="22">
        <v>15</v>
      </c>
      <c r="E36" s="22">
        <v>20</v>
      </c>
      <c r="F36" s="22">
        <v>20</v>
      </c>
      <c r="G36" s="22">
        <v>25</v>
      </c>
      <c r="H36" s="22">
        <v>20</v>
      </c>
      <c r="I36" s="22">
        <v>22</v>
      </c>
      <c r="J36" s="22">
        <v>30</v>
      </c>
      <c r="K36" s="22">
        <v>33</v>
      </c>
      <c r="L36" s="22">
        <v>30</v>
      </c>
      <c r="M36" s="22">
        <v>35</v>
      </c>
    </row>
    <row r="37" spans="1:13" s="60" customFormat="1" ht="12.75">
      <c r="A37" s="58" t="s">
        <v>71</v>
      </c>
      <c r="B37" s="59" t="s">
        <v>15</v>
      </c>
      <c r="C37" s="59" t="s">
        <v>15</v>
      </c>
      <c r="D37" s="59" t="s">
        <v>15</v>
      </c>
      <c r="E37" s="59" t="s">
        <v>15</v>
      </c>
      <c r="F37" s="59" t="s">
        <v>15</v>
      </c>
      <c r="G37" s="59" t="s">
        <v>15</v>
      </c>
      <c r="H37" s="59" t="s">
        <v>15</v>
      </c>
      <c r="I37" s="59" t="s">
        <v>15</v>
      </c>
      <c r="J37" s="59" t="s">
        <v>15</v>
      </c>
      <c r="K37" s="59" t="s">
        <v>15</v>
      </c>
      <c r="L37" s="59" t="s">
        <v>49</v>
      </c>
      <c r="M37" s="59" t="s">
        <v>67</v>
      </c>
    </row>
    <row r="38" spans="1:13" s="23" customFormat="1" ht="12.75">
      <c r="A38" s="20" t="s">
        <v>75</v>
      </c>
      <c r="B38" s="21">
        <v>1.5</v>
      </c>
      <c r="C38" s="21">
        <v>1.5</v>
      </c>
      <c r="D38" s="21">
        <v>1.5</v>
      </c>
      <c r="E38" s="21">
        <v>1.5</v>
      </c>
      <c r="F38" s="21">
        <v>1.5</v>
      </c>
      <c r="G38" s="21">
        <v>1.5</v>
      </c>
      <c r="H38" s="21">
        <v>1.5</v>
      </c>
      <c r="I38" s="21">
        <v>1.5</v>
      </c>
      <c r="J38" s="21">
        <v>1.5</v>
      </c>
      <c r="K38" s="21">
        <v>1.5</v>
      </c>
      <c r="L38" s="21">
        <v>2.5</v>
      </c>
      <c r="M38" s="21">
        <v>3</v>
      </c>
    </row>
    <row r="39" spans="1:13" s="26" customFormat="1" ht="12.75">
      <c r="A39" s="24" t="s">
        <v>61</v>
      </c>
      <c r="B39" s="25">
        <f>B38/(B29+B31)*1000</f>
        <v>5.769230769230769</v>
      </c>
      <c r="C39" s="25">
        <f aca="true" t="shared" si="2" ref="C39:M39">C38/(C29+C31)*1000</f>
        <v>5.769230769230769</v>
      </c>
      <c r="D39" s="25">
        <f t="shared" si="2"/>
        <v>5.769230769230769</v>
      </c>
      <c r="E39" s="25">
        <f t="shared" si="2"/>
        <v>5.769230769230769</v>
      </c>
      <c r="F39" s="25">
        <f t="shared" si="2"/>
        <v>5.769230769230769</v>
      </c>
      <c r="G39" s="25">
        <f t="shared" si="2"/>
        <v>5.769230769230769</v>
      </c>
      <c r="H39" s="25">
        <f t="shared" si="2"/>
        <v>5.769230769230769</v>
      </c>
      <c r="I39" s="25">
        <f t="shared" si="2"/>
        <v>5.769230769230769</v>
      </c>
      <c r="J39" s="25">
        <f t="shared" si="2"/>
        <v>5.769230769230769</v>
      </c>
      <c r="K39" s="25">
        <f t="shared" si="2"/>
        <v>5.769230769230769</v>
      </c>
      <c r="L39" s="25">
        <f t="shared" si="2"/>
        <v>9.615384615384617</v>
      </c>
      <c r="M39" s="25">
        <f t="shared" si="2"/>
        <v>11.538461538461538</v>
      </c>
    </row>
    <row r="40" spans="1:13" s="60" customFormat="1" ht="12.75">
      <c r="A40" s="58" t="s">
        <v>98</v>
      </c>
      <c r="B40" s="59" t="s">
        <v>16</v>
      </c>
      <c r="C40" s="59" t="s">
        <v>16</v>
      </c>
      <c r="D40" s="59" t="s">
        <v>16</v>
      </c>
      <c r="E40" s="59" t="s">
        <v>37</v>
      </c>
      <c r="F40" s="59" t="s">
        <v>16</v>
      </c>
      <c r="G40" s="59" t="s">
        <v>37</v>
      </c>
      <c r="H40" s="59" t="s">
        <v>37</v>
      </c>
      <c r="I40" s="59" t="s">
        <v>37</v>
      </c>
      <c r="J40" s="59" t="s">
        <v>37</v>
      </c>
      <c r="K40" s="59" t="s">
        <v>37</v>
      </c>
      <c r="L40" s="59" t="s">
        <v>37</v>
      </c>
      <c r="M40" s="59" t="s">
        <v>37</v>
      </c>
    </row>
    <row r="41" spans="1:13" s="64" customFormat="1" ht="12.75">
      <c r="A41" s="62" t="s">
        <v>99</v>
      </c>
      <c r="B41" s="63">
        <v>3</v>
      </c>
      <c r="C41" s="63">
        <v>5</v>
      </c>
      <c r="D41" s="63">
        <v>5</v>
      </c>
      <c r="E41" s="63">
        <v>5</v>
      </c>
      <c r="F41" s="63">
        <v>5</v>
      </c>
      <c r="G41" s="63">
        <v>5</v>
      </c>
      <c r="H41" s="63">
        <v>5</v>
      </c>
      <c r="I41" s="63">
        <v>5</v>
      </c>
      <c r="J41" s="63">
        <v>5</v>
      </c>
      <c r="K41" s="63">
        <v>5</v>
      </c>
      <c r="L41" s="63">
        <v>5</v>
      </c>
      <c r="M41" s="63">
        <v>4</v>
      </c>
    </row>
    <row r="42" spans="1:13" s="67" customFormat="1" ht="12.75">
      <c r="A42" s="65" t="s">
        <v>100</v>
      </c>
      <c r="B42" s="66">
        <f>B41*B30/2000</f>
        <v>0.405</v>
      </c>
      <c r="C42" s="66">
        <f aca="true" t="shared" si="3" ref="C42:M42">C41*C30/2000</f>
        <v>0.72</v>
      </c>
      <c r="D42" s="66">
        <f t="shared" si="3"/>
        <v>0.9</v>
      </c>
      <c r="E42" s="66">
        <f t="shared" si="3"/>
        <v>0.675</v>
      </c>
      <c r="F42" s="66">
        <f t="shared" si="3"/>
        <v>0.9</v>
      </c>
      <c r="G42" s="66">
        <f t="shared" si="3"/>
        <v>0.9</v>
      </c>
      <c r="H42" s="66">
        <f t="shared" si="3"/>
        <v>1.0125</v>
      </c>
      <c r="I42" s="66">
        <f t="shared" si="3"/>
        <v>1.0125</v>
      </c>
      <c r="J42" s="66">
        <f t="shared" si="3"/>
        <v>1.0125</v>
      </c>
      <c r="K42" s="66">
        <f t="shared" si="3"/>
        <v>1.0125</v>
      </c>
      <c r="L42" s="66">
        <f t="shared" si="3"/>
        <v>1.0125</v>
      </c>
      <c r="M42" s="66">
        <f t="shared" si="3"/>
        <v>0.81</v>
      </c>
    </row>
    <row r="43" spans="1:13" s="29" customFormat="1" ht="12.75">
      <c r="A43" s="27" t="s">
        <v>94</v>
      </c>
      <c r="B43" s="28">
        <f>B30/2</f>
        <v>135</v>
      </c>
      <c r="C43" s="28">
        <f aca="true" t="shared" si="4" ref="C43:M43">C30/2</f>
        <v>144</v>
      </c>
      <c r="D43" s="28">
        <f t="shared" si="4"/>
        <v>180</v>
      </c>
      <c r="E43" s="28">
        <f t="shared" si="4"/>
        <v>135</v>
      </c>
      <c r="F43" s="28">
        <f t="shared" si="4"/>
        <v>180</v>
      </c>
      <c r="G43" s="28">
        <f t="shared" si="4"/>
        <v>180</v>
      </c>
      <c r="H43" s="28">
        <f t="shared" si="4"/>
        <v>202.5</v>
      </c>
      <c r="I43" s="28">
        <f t="shared" si="4"/>
        <v>202.5</v>
      </c>
      <c r="J43" s="28">
        <f t="shared" si="4"/>
        <v>202.5</v>
      </c>
      <c r="K43" s="28">
        <f t="shared" si="4"/>
        <v>202.5</v>
      </c>
      <c r="L43" s="28">
        <f t="shared" si="4"/>
        <v>202.5</v>
      </c>
      <c r="M43" s="28">
        <f t="shared" si="4"/>
        <v>202.5</v>
      </c>
    </row>
    <row r="44" spans="1:13" s="60" customFormat="1" ht="12.75">
      <c r="A44" s="58" t="s">
        <v>0</v>
      </c>
      <c r="B44" s="59" t="s">
        <v>62</v>
      </c>
      <c r="C44" s="59" t="s">
        <v>39</v>
      </c>
      <c r="D44" s="59" t="s">
        <v>39</v>
      </c>
      <c r="E44" s="59" t="s">
        <v>46</v>
      </c>
      <c r="F44" s="59" t="s">
        <v>47</v>
      </c>
      <c r="G44" s="59" t="s">
        <v>46</v>
      </c>
      <c r="H44" s="59" t="s">
        <v>47</v>
      </c>
      <c r="I44" s="59" t="s">
        <v>48</v>
      </c>
      <c r="J44" s="59" t="s">
        <v>53</v>
      </c>
      <c r="K44" s="59" t="s">
        <v>40</v>
      </c>
      <c r="L44" s="59" t="s">
        <v>40</v>
      </c>
      <c r="M44" s="59" t="s">
        <v>68</v>
      </c>
    </row>
    <row r="46" spans="1:13" s="9" customFormat="1" ht="12.75">
      <c r="A46" s="7" t="s">
        <v>1</v>
      </c>
      <c r="B46" s="8" t="s">
        <v>38</v>
      </c>
      <c r="C46" s="8" t="s">
        <v>38</v>
      </c>
      <c r="D46" s="8" t="s">
        <v>38</v>
      </c>
      <c r="E46" s="8" t="s">
        <v>38</v>
      </c>
      <c r="F46" s="8" t="s">
        <v>38</v>
      </c>
      <c r="G46" s="8" t="s">
        <v>38</v>
      </c>
      <c r="H46" s="8" t="s">
        <v>38</v>
      </c>
      <c r="I46" s="8" t="s">
        <v>38</v>
      </c>
      <c r="J46" s="8" t="s">
        <v>38</v>
      </c>
      <c r="K46" s="8" t="s">
        <v>38</v>
      </c>
      <c r="L46" s="8" t="s">
        <v>38</v>
      </c>
      <c r="M46" s="8" t="s">
        <v>38</v>
      </c>
    </row>
    <row r="47" spans="1:13" s="15" customFormat="1" ht="12.75">
      <c r="A47" s="13" t="s">
        <v>2</v>
      </c>
      <c r="B47" s="14" t="s">
        <v>17</v>
      </c>
      <c r="C47" s="14" t="s">
        <v>17</v>
      </c>
      <c r="D47" s="14" t="s">
        <v>17</v>
      </c>
      <c r="E47" s="14" t="s">
        <v>17</v>
      </c>
      <c r="F47" s="14" t="s">
        <v>17</v>
      </c>
      <c r="G47" s="14" t="s">
        <v>17</v>
      </c>
      <c r="H47" s="14" t="s">
        <v>17</v>
      </c>
      <c r="I47" s="14" t="s">
        <v>17</v>
      </c>
      <c r="J47" s="14" t="s">
        <v>17</v>
      </c>
      <c r="K47" s="14" t="s">
        <v>17</v>
      </c>
      <c r="L47" s="14" t="s">
        <v>17</v>
      </c>
      <c r="M47" s="14" t="s">
        <v>17</v>
      </c>
    </row>
    <row r="48" spans="1:13" s="9" customFormat="1" ht="12.75">
      <c r="A48" s="7" t="s">
        <v>3</v>
      </c>
      <c r="B48" s="8" t="s">
        <v>55</v>
      </c>
      <c r="C48" s="8" t="s">
        <v>55</v>
      </c>
      <c r="D48" s="8" t="s">
        <v>55</v>
      </c>
      <c r="E48" s="8" t="s">
        <v>55</v>
      </c>
      <c r="F48" s="8" t="s">
        <v>55</v>
      </c>
      <c r="G48" s="8" t="s">
        <v>55</v>
      </c>
      <c r="H48" s="8" t="s">
        <v>55</v>
      </c>
      <c r="I48" s="8" t="s">
        <v>55</v>
      </c>
      <c r="J48" s="8" t="s">
        <v>55</v>
      </c>
      <c r="K48" s="8" t="s">
        <v>55</v>
      </c>
      <c r="L48" s="8" t="s">
        <v>55</v>
      </c>
      <c r="M48" s="8" t="s">
        <v>55</v>
      </c>
    </row>
    <row r="49" spans="1:13" s="15" customFormat="1" ht="12.75">
      <c r="A49" s="13" t="s">
        <v>4</v>
      </c>
      <c r="B49" s="14" t="s">
        <v>18</v>
      </c>
      <c r="C49" s="14" t="s">
        <v>18</v>
      </c>
      <c r="D49" s="14" t="s">
        <v>18</v>
      </c>
      <c r="E49" s="14" t="s">
        <v>18</v>
      </c>
      <c r="F49" s="14" t="s">
        <v>18</v>
      </c>
      <c r="G49" s="14" t="s">
        <v>18</v>
      </c>
      <c r="H49" s="14" t="s">
        <v>18</v>
      </c>
      <c r="I49" s="14" t="s">
        <v>18</v>
      </c>
      <c r="J49" s="14" t="s">
        <v>18</v>
      </c>
      <c r="K49" s="14" t="s">
        <v>18</v>
      </c>
      <c r="L49" s="14" t="s">
        <v>18</v>
      </c>
      <c r="M49" s="14" t="s">
        <v>18</v>
      </c>
    </row>
    <row r="50" spans="1:13" s="9" customFormat="1" ht="12.75">
      <c r="A50" s="7" t="s">
        <v>56</v>
      </c>
      <c r="B50" s="8" t="s">
        <v>57</v>
      </c>
      <c r="C50" s="8" t="s">
        <v>57</v>
      </c>
      <c r="D50" s="8" t="s">
        <v>57</v>
      </c>
      <c r="E50" s="8" t="s">
        <v>57</v>
      </c>
      <c r="F50" s="8" t="s">
        <v>57</v>
      </c>
      <c r="G50" s="8" t="s">
        <v>57</v>
      </c>
      <c r="H50" s="8" t="s">
        <v>57</v>
      </c>
      <c r="I50" s="8" t="s">
        <v>57</v>
      </c>
      <c r="J50" s="8" t="s">
        <v>57</v>
      </c>
      <c r="K50" s="8" t="s">
        <v>57</v>
      </c>
      <c r="L50" s="8" t="s">
        <v>57</v>
      </c>
      <c r="M50" s="8" t="s">
        <v>57</v>
      </c>
    </row>
    <row r="52" spans="1:12" s="12" customFormat="1" ht="12.75">
      <c r="A52" s="10" t="s">
        <v>35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s="18" customFormat="1" ht="12.75">
      <c r="A53" s="16" t="s">
        <v>36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5" spans="1:13" s="12" customFormat="1" ht="12.75">
      <c r="A55" s="10" t="s">
        <v>5</v>
      </c>
      <c r="B55" s="11" t="s">
        <v>22</v>
      </c>
      <c r="C55" s="11" t="s">
        <v>22</v>
      </c>
      <c r="D55" s="11" t="s">
        <v>22</v>
      </c>
      <c r="E55" s="11" t="s">
        <v>22</v>
      </c>
      <c r="F55" s="11" t="s">
        <v>22</v>
      </c>
      <c r="G55" s="11" t="s">
        <v>22</v>
      </c>
      <c r="H55" s="11" t="s">
        <v>22</v>
      </c>
      <c r="I55" s="11" t="s">
        <v>22</v>
      </c>
      <c r="J55" s="11" t="s">
        <v>22</v>
      </c>
      <c r="K55" s="11" t="s">
        <v>22</v>
      </c>
      <c r="L55" s="11" t="s">
        <v>22</v>
      </c>
      <c r="M55" s="11" t="s">
        <v>69</v>
      </c>
    </row>
    <row r="56" spans="1:13" s="18" customFormat="1" ht="12.75">
      <c r="A56" s="16" t="s">
        <v>6</v>
      </c>
      <c r="B56" s="17" t="s">
        <v>24</v>
      </c>
      <c r="C56" s="17" t="s">
        <v>24</v>
      </c>
      <c r="D56" s="17" t="s">
        <v>24</v>
      </c>
      <c r="E56" s="17" t="s">
        <v>24</v>
      </c>
      <c r="F56" s="17" t="s">
        <v>24</v>
      </c>
      <c r="G56" s="17" t="s">
        <v>24</v>
      </c>
      <c r="H56" s="17" t="s">
        <v>24</v>
      </c>
      <c r="I56" s="17" t="s">
        <v>24</v>
      </c>
      <c r="J56" s="17" t="s">
        <v>24</v>
      </c>
      <c r="K56" s="17" t="s">
        <v>24</v>
      </c>
      <c r="L56" s="17" t="s">
        <v>24</v>
      </c>
      <c r="M56" s="17" t="s">
        <v>24</v>
      </c>
    </row>
    <row r="57" spans="1:13" s="12" customFormat="1" ht="12.75">
      <c r="A57" s="10" t="s">
        <v>7</v>
      </c>
      <c r="B57" s="11" t="s">
        <v>19</v>
      </c>
      <c r="C57" s="11" t="s">
        <v>19</v>
      </c>
      <c r="D57" s="11" t="s">
        <v>19</v>
      </c>
      <c r="E57" s="11" t="s">
        <v>19</v>
      </c>
      <c r="F57" s="11" t="s">
        <v>19</v>
      </c>
      <c r="G57" s="11" t="s">
        <v>19</v>
      </c>
      <c r="H57" s="11" t="s">
        <v>19</v>
      </c>
      <c r="I57" s="11" t="s">
        <v>19</v>
      </c>
      <c r="J57" s="11" t="s">
        <v>19</v>
      </c>
      <c r="K57" s="11" t="s">
        <v>19</v>
      </c>
      <c r="L57" s="11" t="s">
        <v>19</v>
      </c>
      <c r="M57" s="11" t="s">
        <v>19</v>
      </c>
    </row>
    <row r="58" spans="1:13" s="18" customFormat="1" ht="12.75">
      <c r="A58" s="16" t="s">
        <v>20</v>
      </c>
      <c r="B58" s="17" t="s">
        <v>58</v>
      </c>
      <c r="C58" s="17" t="s">
        <v>58</v>
      </c>
      <c r="D58" s="17" t="s">
        <v>58</v>
      </c>
      <c r="E58" s="17" t="s">
        <v>58</v>
      </c>
      <c r="F58" s="17" t="s">
        <v>58</v>
      </c>
      <c r="G58" s="17" t="s">
        <v>58</v>
      </c>
      <c r="H58" s="17" t="s">
        <v>58</v>
      </c>
      <c r="I58" s="17" t="s">
        <v>58</v>
      </c>
      <c r="J58" s="17" t="s">
        <v>58</v>
      </c>
      <c r="K58" s="17" t="s">
        <v>58</v>
      </c>
      <c r="L58" s="17" t="s">
        <v>58</v>
      </c>
      <c r="M58" s="17" t="s">
        <v>58</v>
      </c>
    </row>
    <row r="59" spans="1:13" s="12" customFormat="1" ht="12.75">
      <c r="A59" s="10" t="s">
        <v>21</v>
      </c>
      <c r="B59" s="11" t="s">
        <v>22</v>
      </c>
      <c r="C59" s="11" t="s">
        <v>22</v>
      </c>
      <c r="D59" s="11" t="s">
        <v>22</v>
      </c>
      <c r="E59" s="11" t="s">
        <v>22</v>
      </c>
      <c r="F59" s="11" t="s">
        <v>22</v>
      </c>
      <c r="G59" s="11" t="s">
        <v>22</v>
      </c>
      <c r="H59" s="11" t="s">
        <v>22</v>
      </c>
      <c r="I59" s="11" t="s">
        <v>22</v>
      </c>
      <c r="J59" s="11" t="s">
        <v>22</v>
      </c>
      <c r="K59" s="11" t="s">
        <v>22</v>
      </c>
      <c r="L59" s="11" t="s">
        <v>22</v>
      </c>
      <c r="M59" s="11" t="s">
        <v>22</v>
      </c>
    </row>
    <row r="60" spans="1:13" s="18" customFormat="1" ht="12.75">
      <c r="A60" s="16" t="s">
        <v>8</v>
      </c>
      <c r="B60" s="17" t="s">
        <v>23</v>
      </c>
      <c r="C60" s="17" t="s">
        <v>23</v>
      </c>
      <c r="D60" s="17" t="s">
        <v>23</v>
      </c>
      <c r="E60" s="17" t="s">
        <v>23</v>
      </c>
      <c r="F60" s="17" t="s">
        <v>23</v>
      </c>
      <c r="G60" s="17" t="s">
        <v>23</v>
      </c>
      <c r="H60" s="17" t="s">
        <v>23</v>
      </c>
      <c r="I60" s="17" t="s">
        <v>23</v>
      </c>
      <c r="J60" s="17" t="s">
        <v>23</v>
      </c>
      <c r="K60" s="17" t="s">
        <v>23</v>
      </c>
      <c r="L60" s="17" t="s">
        <v>23</v>
      </c>
      <c r="M60" s="17" t="s">
        <v>23</v>
      </c>
    </row>
    <row r="61" spans="1:13" s="29" customFormat="1" ht="12.75">
      <c r="A61" s="27" t="s">
        <v>84</v>
      </c>
      <c r="B61" s="31">
        <f>B30/2/B41</f>
        <v>45</v>
      </c>
      <c r="C61" s="31">
        <f>C30/2/C41</f>
        <v>28.8</v>
      </c>
      <c r="D61" s="31">
        <f>D30/2/D41</f>
        <v>36</v>
      </c>
      <c r="E61" s="31">
        <f>E30/2/E41</f>
        <v>27</v>
      </c>
      <c r="F61" s="31">
        <f>F30/2/F41</f>
        <v>36</v>
      </c>
      <c r="G61" s="31">
        <f>G30/2/G41</f>
        <v>36</v>
      </c>
      <c r="H61" s="31">
        <f>H30/2/H41</f>
        <v>40.5</v>
      </c>
      <c r="I61" s="31">
        <f>I30/2/I41</f>
        <v>40.5</v>
      </c>
      <c r="J61" s="31">
        <f>J30/2/J41</f>
        <v>40.5</v>
      </c>
      <c r="K61" s="31">
        <f>K30/2/K41</f>
        <v>40.5</v>
      </c>
      <c r="L61" s="31">
        <f>L30/2/L41</f>
        <v>40.5</v>
      </c>
      <c r="M61" s="31">
        <f>M30/2/M41</f>
        <v>50.625</v>
      </c>
    </row>
    <row r="62" spans="1:13" s="12" customFormat="1" ht="12.75">
      <c r="A62" s="10" t="s">
        <v>25</v>
      </c>
      <c r="B62" s="11" t="s">
        <v>89</v>
      </c>
      <c r="C62" s="11" t="s">
        <v>90</v>
      </c>
      <c r="D62" s="11" t="s">
        <v>91</v>
      </c>
      <c r="E62" s="11" t="s">
        <v>92</v>
      </c>
      <c r="F62" s="11" t="s">
        <v>91</v>
      </c>
      <c r="G62" s="11" t="s">
        <v>91</v>
      </c>
      <c r="H62" s="11" t="s">
        <v>93</v>
      </c>
      <c r="I62" s="11" t="s">
        <v>93</v>
      </c>
      <c r="J62" s="11" t="s">
        <v>93</v>
      </c>
      <c r="K62" s="11" t="s">
        <v>93</v>
      </c>
      <c r="L62" s="11" t="s">
        <v>93</v>
      </c>
      <c r="M62" s="11" t="s">
        <v>93</v>
      </c>
    </row>
    <row r="63" spans="1:13" s="18" customFormat="1" ht="12.75">
      <c r="A63" s="16" t="s">
        <v>9</v>
      </c>
      <c r="B63" s="17" t="s">
        <v>27</v>
      </c>
      <c r="C63" s="17" t="s">
        <v>27</v>
      </c>
      <c r="D63" s="17" t="s">
        <v>27</v>
      </c>
      <c r="E63" s="17" t="s">
        <v>27</v>
      </c>
      <c r="F63" s="17" t="s">
        <v>27</v>
      </c>
      <c r="G63" s="17" t="s">
        <v>27</v>
      </c>
      <c r="H63" s="17" t="s">
        <v>27</v>
      </c>
      <c r="I63" s="17" t="s">
        <v>27</v>
      </c>
      <c r="J63" s="17" t="s">
        <v>27</v>
      </c>
      <c r="K63" s="17" t="s">
        <v>27</v>
      </c>
      <c r="L63" s="17" t="s">
        <v>27</v>
      </c>
      <c r="M63" s="17" t="s">
        <v>27</v>
      </c>
    </row>
    <row r="64" spans="1:13" s="12" customFormat="1" ht="12.75">
      <c r="A64" s="10" t="s">
        <v>10</v>
      </c>
      <c r="B64" s="11" t="s">
        <v>26</v>
      </c>
      <c r="C64" s="11" t="s">
        <v>26</v>
      </c>
      <c r="D64" s="11" t="s">
        <v>26</v>
      </c>
      <c r="E64" s="11" t="s">
        <v>26</v>
      </c>
      <c r="F64" s="11" t="s">
        <v>26</v>
      </c>
      <c r="G64" s="11" t="s">
        <v>26</v>
      </c>
      <c r="H64" s="11" t="s">
        <v>26</v>
      </c>
      <c r="I64" s="11" t="s">
        <v>26</v>
      </c>
      <c r="J64" s="11" t="s">
        <v>26</v>
      </c>
      <c r="K64" s="11" t="s">
        <v>26</v>
      </c>
      <c r="L64" s="11" t="s">
        <v>26</v>
      </c>
      <c r="M64" s="11" t="s">
        <v>26</v>
      </c>
    </row>
    <row r="65" spans="1:13" s="18" customFormat="1" ht="12.75">
      <c r="A65" s="16" t="s">
        <v>11</v>
      </c>
      <c r="B65" s="17" t="s">
        <v>23</v>
      </c>
      <c r="C65" s="17" t="s">
        <v>23</v>
      </c>
      <c r="D65" s="17" t="s">
        <v>23</v>
      </c>
      <c r="E65" s="17" t="s">
        <v>23</v>
      </c>
      <c r="F65" s="17" t="s">
        <v>23</v>
      </c>
      <c r="G65" s="17" t="s">
        <v>23</v>
      </c>
      <c r="H65" s="17" t="s">
        <v>23</v>
      </c>
      <c r="I65" s="17" t="s">
        <v>23</v>
      </c>
      <c r="J65" s="17" t="s">
        <v>23</v>
      </c>
      <c r="K65" s="17" t="s">
        <v>23</v>
      </c>
      <c r="L65" s="17" t="s">
        <v>23</v>
      </c>
      <c r="M65" s="17" t="s">
        <v>23</v>
      </c>
    </row>
    <row r="66" spans="1:13" s="12" customFormat="1" ht="12.75">
      <c r="A66" s="10" t="s">
        <v>28</v>
      </c>
      <c r="B66" s="11" t="s">
        <v>29</v>
      </c>
      <c r="C66" s="11" t="s">
        <v>29</v>
      </c>
      <c r="D66" s="11" t="s">
        <v>29</v>
      </c>
      <c r="E66" s="11" t="s">
        <v>29</v>
      </c>
      <c r="F66" s="11" t="s">
        <v>29</v>
      </c>
      <c r="G66" s="11" t="s">
        <v>29</v>
      </c>
      <c r="H66" s="11" t="s">
        <v>29</v>
      </c>
      <c r="I66" s="11" t="s">
        <v>29</v>
      </c>
      <c r="J66" s="11" t="s">
        <v>29</v>
      </c>
      <c r="K66" s="11" t="s">
        <v>29</v>
      </c>
      <c r="L66" s="11" t="s">
        <v>29</v>
      </c>
      <c r="M66" s="11" t="s">
        <v>29</v>
      </c>
    </row>
    <row r="67" spans="1:13" s="18" customFormat="1" ht="12.75">
      <c r="A67" s="16" t="s">
        <v>30</v>
      </c>
      <c r="B67" s="17" t="s">
        <v>59</v>
      </c>
      <c r="C67" s="17" t="s">
        <v>59</v>
      </c>
      <c r="D67" s="17" t="s">
        <v>59</v>
      </c>
      <c r="E67" s="17" t="s">
        <v>59</v>
      </c>
      <c r="F67" s="17" t="s">
        <v>59</v>
      </c>
      <c r="G67" s="17" t="s">
        <v>59</v>
      </c>
      <c r="H67" s="17" t="s">
        <v>59</v>
      </c>
      <c r="I67" s="17" t="s">
        <v>59</v>
      </c>
      <c r="J67" s="17" t="s">
        <v>59</v>
      </c>
      <c r="K67" s="17" t="s">
        <v>59</v>
      </c>
      <c r="L67" s="17" t="s">
        <v>59</v>
      </c>
      <c r="M67" s="17" t="s">
        <v>59</v>
      </c>
    </row>
    <row r="68" spans="1:13" s="29" customFormat="1" ht="12.75">
      <c r="A68" s="27" t="s">
        <v>86</v>
      </c>
      <c r="B68" s="31">
        <f>(B31-B36)/B39</f>
        <v>20.453333333333333</v>
      </c>
      <c r="C68" s="31">
        <f aca="true" t="shared" si="5" ref="C68:M68">(C31-C36)/C39</f>
        <v>19.933333333333334</v>
      </c>
      <c r="D68" s="31">
        <f t="shared" si="5"/>
        <v>19.933333333333334</v>
      </c>
      <c r="E68" s="31">
        <f t="shared" si="5"/>
        <v>19.066666666666666</v>
      </c>
      <c r="F68" s="31">
        <f t="shared" si="5"/>
        <v>19.066666666666666</v>
      </c>
      <c r="G68" s="31">
        <f t="shared" si="5"/>
        <v>18.2</v>
      </c>
      <c r="H68" s="31">
        <f t="shared" si="5"/>
        <v>19.066666666666666</v>
      </c>
      <c r="I68" s="31">
        <f t="shared" si="5"/>
        <v>18.72</v>
      </c>
      <c r="J68" s="31">
        <f t="shared" si="5"/>
        <v>17.333333333333332</v>
      </c>
      <c r="K68" s="31">
        <f t="shared" si="5"/>
        <v>16.813333333333333</v>
      </c>
      <c r="L68" s="31">
        <f t="shared" si="5"/>
        <v>10.399999999999999</v>
      </c>
      <c r="M68" s="31">
        <f t="shared" si="5"/>
        <v>8.233333333333334</v>
      </c>
    </row>
    <row r="69" spans="1:13" s="12" customFormat="1" ht="12.75">
      <c r="A69" s="10" t="s">
        <v>31</v>
      </c>
      <c r="B69" s="11" t="s">
        <v>54</v>
      </c>
      <c r="C69" s="11" t="s">
        <v>54</v>
      </c>
      <c r="D69" s="11" t="s">
        <v>54</v>
      </c>
      <c r="E69" s="11" t="s">
        <v>97</v>
      </c>
      <c r="F69" s="11" t="s">
        <v>97</v>
      </c>
      <c r="G69" s="11" t="s">
        <v>97</v>
      </c>
      <c r="H69" s="11" t="s">
        <v>97</v>
      </c>
      <c r="I69" s="11" t="s">
        <v>97</v>
      </c>
      <c r="J69" s="11" t="s">
        <v>97</v>
      </c>
      <c r="K69" s="11" t="s">
        <v>97</v>
      </c>
      <c r="L69" s="11" t="s">
        <v>95</v>
      </c>
      <c r="M69" s="11" t="s">
        <v>96</v>
      </c>
    </row>
    <row r="70" spans="1:13" s="18" customFormat="1" ht="12.75">
      <c r="A70" s="16" t="s">
        <v>32</v>
      </c>
      <c r="B70" s="17">
        <v>330</v>
      </c>
      <c r="C70" s="17">
        <v>330</v>
      </c>
      <c r="D70" s="17">
        <v>330</v>
      </c>
      <c r="E70" s="17">
        <v>330</v>
      </c>
      <c r="F70" s="17">
        <v>330</v>
      </c>
      <c r="G70" s="17">
        <v>330</v>
      </c>
      <c r="H70" s="17">
        <v>330</v>
      </c>
      <c r="I70" s="17">
        <v>330</v>
      </c>
      <c r="J70" s="17">
        <v>330</v>
      </c>
      <c r="K70" s="17">
        <v>330</v>
      </c>
      <c r="L70" s="17">
        <v>330</v>
      </c>
      <c r="M70" s="17">
        <v>100</v>
      </c>
    </row>
    <row r="71" spans="1:13" s="12" customFormat="1" ht="12.75">
      <c r="A71" s="10" t="s">
        <v>33</v>
      </c>
      <c r="B71" s="11">
        <v>1</v>
      </c>
      <c r="C71" s="11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</row>
    <row r="72" spans="1:13" s="18" customFormat="1" ht="12.75">
      <c r="A72" s="16" t="s">
        <v>34</v>
      </c>
      <c r="B72" s="17">
        <v>100</v>
      </c>
      <c r="C72" s="17">
        <v>100</v>
      </c>
      <c r="D72" s="17">
        <v>100</v>
      </c>
      <c r="E72" s="17">
        <v>100</v>
      </c>
      <c r="F72" s="17">
        <v>100</v>
      </c>
      <c r="G72" s="17">
        <v>100</v>
      </c>
      <c r="H72" s="17">
        <v>100</v>
      </c>
      <c r="I72" s="17">
        <v>100</v>
      </c>
      <c r="J72" s="17">
        <v>100</v>
      </c>
      <c r="K72" s="17">
        <v>100</v>
      </c>
      <c r="L72" s="17">
        <v>100</v>
      </c>
      <c r="M72" s="17">
        <v>100</v>
      </c>
    </row>
    <row r="73" spans="1:13" s="12" customFormat="1" ht="12.75">
      <c r="A73" s="10" t="s">
        <v>12</v>
      </c>
      <c r="B73" s="11" t="s">
        <v>60</v>
      </c>
      <c r="C73" s="11" t="s">
        <v>60</v>
      </c>
      <c r="D73" s="11" t="s">
        <v>60</v>
      </c>
      <c r="E73" s="11" t="s">
        <v>60</v>
      </c>
      <c r="F73" s="11" t="s">
        <v>60</v>
      </c>
      <c r="G73" s="11" t="s">
        <v>60</v>
      </c>
      <c r="H73" s="11" t="s">
        <v>60</v>
      </c>
      <c r="I73" s="11" t="s">
        <v>60</v>
      </c>
      <c r="J73" s="11" t="s">
        <v>60</v>
      </c>
      <c r="K73" s="11" t="s">
        <v>60</v>
      </c>
      <c r="L73" s="11" t="s">
        <v>60</v>
      </c>
      <c r="M73" s="11" t="s">
        <v>60</v>
      </c>
    </row>
    <row r="74" spans="1:13" s="26" customFormat="1" ht="12.75">
      <c r="A74" s="24" t="s">
        <v>76</v>
      </c>
      <c r="B74" s="30">
        <f>0.65/B41/2*1000</f>
        <v>108.33333333333334</v>
      </c>
      <c r="C74" s="30">
        <f>0.65/C41/2*1000</f>
        <v>65</v>
      </c>
      <c r="D74" s="30">
        <f>0.65/D41/2*1000</f>
        <v>65</v>
      </c>
      <c r="E74" s="30">
        <f>0.65/E41/2*1000</f>
        <v>65</v>
      </c>
      <c r="F74" s="30">
        <f>0.65/F41/2*1000</f>
        <v>65</v>
      </c>
      <c r="G74" s="30">
        <f>0.65/G41/2*1000</f>
        <v>65</v>
      </c>
      <c r="H74" s="30">
        <f>0.65/H41/2*1000</f>
        <v>65</v>
      </c>
      <c r="I74" s="30">
        <f>0.65/I41/2*1000</f>
        <v>65</v>
      </c>
      <c r="J74" s="30">
        <f>0.65/J41/2*1000</f>
        <v>65</v>
      </c>
      <c r="K74" s="30">
        <f>0.65/K41/2*1000</f>
        <v>65</v>
      </c>
      <c r="L74" s="30">
        <f>0.65/L41/2*1000</f>
        <v>65</v>
      </c>
      <c r="M74" s="30">
        <f>0.65/M41/2*1000</f>
        <v>81.25</v>
      </c>
    </row>
    <row r="75" spans="1:13" s="18" customFormat="1" ht="12" customHeight="1">
      <c r="A75" s="16" t="s">
        <v>13</v>
      </c>
      <c r="B75" s="17">
        <v>82</v>
      </c>
      <c r="C75" s="17">
        <v>82</v>
      </c>
      <c r="D75" s="17">
        <v>100</v>
      </c>
      <c r="E75" s="17">
        <v>82</v>
      </c>
      <c r="F75" s="17">
        <v>150</v>
      </c>
      <c r="G75" s="17">
        <v>100</v>
      </c>
      <c r="H75" s="17">
        <v>120</v>
      </c>
      <c r="I75" s="17">
        <v>120</v>
      </c>
      <c r="J75" s="17">
        <v>120</v>
      </c>
      <c r="K75" s="17">
        <v>120</v>
      </c>
      <c r="L75" s="17">
        <v>120</v>
      </c>
      <c r="M75" s="17">
        <v>120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dcterms:created xsi:type="dcterms:W3CDTF">2009-09-29T04:50:45Z</dcterms:created>
  <dcterms:modified xsi:type="dcterms:W3CDTF">2009-09-30T14:17:42Z</dcterms:modified>
  <cp:category/>
  <cp:version/>
  <cp:contentType/>
  <cp:contentStatus/>
</cp:coreProperties>
</file>